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55" windowWidth="15480" windowHeight="11460"/>
  </bookViews>
  <sheets>
    <sheet name="위탁경비 예산(안)_KDI" sheetId="1" r:id="rId1"/>
  </sheets>
  <definedNames>
    <definedName name="_xlnm.Print_Area" localSheetId="0">'위탁경비 예산(안)_KDI'!$A$1:$I$33</definedName>
    <definedName name="_xlnm.Print_Titles" localSheetId="0">'위탁경비 예산(안)_KDI'!$9:$9</definedName>
  </definedNames>
  <calcPr calcId="145621"/>
</workbook>
</file>

<file path=xl/calcChain.xml><?xml version="1.0" encoding="utf-8"?>
<calcChain xmlns="http://schemas.openxmlformats.org/spreadsheetml/2006/main">
  <c r="E12" i="1" l="1"/>
  <c r="E11" i="1"/>
  <c r="F23" i="1" l="1"/>
  <c r="D23" i="1" s="1"/>
  <c r="F16" i="1"/>
  <c r="D25" i="1"/>
  <c r="D24" i="1"/>
  <c r="D22" i="1"/>
  <c r="D26" i="1"/>
  <c r="D12" i="1"/>
  <c r="D18" i="1"/>
  <c r="D19" i="1" l="1"/>
  <c r="D17" i="1"/>
  <c r="L17" i="1" s="1"/>
  <c r="D16" i="1"/>
  <c r="D15" i="1" l="1"/>
  <c r="D14" i="1" l="1"/>
  <c r="D28" i="1" l="1"/>
  <c r="D27" i="1" s="1"/>
  <c r="D21" i="1" l="1"/>
  <c r="D20" i="1" s="1"/>
  <c r="D11" i="1" l="1"/>
  <c r="D10" i="1" s="1"/>
  <c r="D13" i="1" l="1"/>
  <c r="D29" i="1" s="1"/>
  <c r="L29" i="1" l="1"/>
  <c r="L27" i="1"/>
  <c r="E30" i="1"/>
  <c r="D30" i="1" s="1"/>
  <c r="L30" i="1" s="1"/>
  <c r="N27" i="1" l="1"/>
  <c r="D31" i="1"/>
  <c r="D32" i="1" l="1"/>
  <c r="D33" i="1" s="1"/>
  <c r="L31" i="1"/>
</calcChain>
</file>

<file path=xl/sharedStrings.xml><?xml version="1.0" encoding="utf-8"?>
<sst xmlns="http://schemas.openxmlformats.org/spreadsheetml/2006/main" count="59" uniqueCount="59">
  <si>
    <t>(단위 : 원)</t>
    <phoneticPr fontId="3" type="noConversion"/>
  </si>
  <si>
    <t>항  목</t>
    <phoneticPr fontId="3" type="noConversion"/>
  </si>
  <si>
    <t>산출 내역</t>
    <phoneticPr fontId="3" type="noConversion"/>
  </si>
  <si>
    <t>비고</t>
    <phoneticPr fontId="3" type="noConversion"/>
  </si>
  <si>
    <t>총  계</t>
    <phoneticPr fontId="3" type="noConversion"/>
  </si>
  <si>
    <t>부가세</t>
    <phoneticPr fontId="3" type="noConversion"/>
  </si>
  <si>
    <t xml:space="preserve"> ㅇ 인건비</t>
    <phoneticPr fontId="3" type="noConversion"/>
  </si>
  <si>
    <t>부가세 포함</t>
    <phoneticPr fontId="3" type="noConversion"/>
  </si>
  <si>
    <t>합 계</t>
    <phoneticPr fontId="3" type="noConversion"/>
  </si>
  <si>
    <t>합  계</t>
    <phoneticPr fontId="3" type="noConversion"/>
  </si>
  <si>
    <t xml:space="preserve"> ㅇ 일반관리비</t>
    <phoneticPr fontId="3" type="noConversion"/>
  </si>
  <si>
    <t>위탁용역비</t>
    <phoneticPr fontId="3" type="noConversion"/>
  </si>
  <si>
    <t>예산액</t>
    <phoneticPr fontId="3" type="noConversion"/>
  </si>
  <si>
    <t xml:space="preserve"> ㅇ 차량임차비 및 수송차량</t>
    <phoneticPr fontId="3" type="noConversion"/>
  </si>
  <si>
    <t xml:space="preserve"> ㅇ인쇄 제작물</t>
    <phoneticPr fontId="3" type="noConversion"/>
  </si>
  <si>
    <t xml:space="preserve">     - 강의자료 제본</t>
    <phoneticPr fontId="3" type="noConversion"/>
  </si>
  <si>
    <t xml:space="preserve">     - 명찰</t>
    <phoneticPr fontId="3" type="noConversion"/>
  </si>
  <si>
    <t>300page, 양면 흑백인쇄(표지 칼라) 기준</t>
    <phoneticPr fontId="3" type="noConversion"/>
  </si>
  <si>
    <t>ㅇ주최 : 기획재정부, KDI 공공투자관리센터</t>
    <phoneticPr fontId="3" type="noConversion"/>
  </si>
  <si>
    <t xml:space="preserve">     - 진행비</t>
    <phoneticPr fontId="3" type="noConversion"/>
  </si>
  <si>
    <t xml:space="preserve">     - 차량임차료 1 </t>
    <phoneticPr fontId="3" type="noConversion"/>
  </si>
  <si>
    <t xml:space="preserve"> ㅇ강사료</t>
    <phoneticPr fontId="3" type="noConversion"/>
  </si>
  <si>
    <t xml:space="preserve">     - 외부강사료</t>
    <phoneticPr fontId="3" type="noConversion"/>
  </si>
  <si>
    <t>외부강사료 (KDI 지급 기준)</t>
    <phoneticPr fontId="3" type="noConversion"/>
  </si>
  <si>
    <t>수행원 교통비 및 식비, 노트북 대여비, 현장 각종 잡비 등</t>
    <phoneticPr fontId="3" type="noConversion"/>
  </si>
  <si>
    <t xml:space="preserve">     - 음료 다과비(외부 일정시)</t>
    <phoneticPr fontId="3" type="noConversion"/>
  </si>
  <si>
    <t>ㅇ사업명 : 상반기 민간투자사업 권역별 순회교육, 민간투자사업 재무심화교육</t>
    <phoneticPr fontId="3" type="noConversion"/>
  </si>
  <si>
    <t xml:space="preserve">     - X-배너</t>
    <phoneticPr fontId="3" type="noConversion"/>
  </si>
  <si>
    <t xml:space="preserve">     - 플랜카드</t>
    <phoneticPr fontId="3" type="noConversion"/>
  </si>
  <si>
    <t>플랜카드 1식</t>
    <phoneticPr fontId="3" type="noConversion"/>
  </si>
  <si>
    <t>참가자 400명 + 스텝 7명 (목걸이형)</t>
    <phoneticPr fontId="3" type="noConversion"/>
  </si>
  <si>
    <t>권역별 1회, 재무심화 2회</t>
    <phoneticPr fontId="3" type="noConversion"/>
  </si>
  <si>
    <t xml:space="preserve">     - 강의장 대여비</t>
    <phoneticPr fontId="3" type="noConversion"/>
  </si>
  <si>
    <t>권역별 1일, 재무심화 2일</t>
    <phoneticPr fontId="3" type="noConversion"/>
  </si>
  <si>
    <t xml:space="preserve">     - 식비</t>
    <phoneticPr fontId="3" type="noConversion"/>
  </si>
  <si>
    <t xml:space="preserve"> ㅇ 행사 지원 및 기타</t>
    <phoneticPr fontId="3" type="noConversion"/>
  </si>
  <si>
    <t xml:space="preserve">     - 숙박</t>
    <phoneticPr fontId="3" type="noConversion"/>
  </si>
  <si>
    <t>수도권 1일 숙박비 기준</t>
    <phoneticPr fontId="3" type="noConversion"/>
  </si>
  <si>
    <t>버스 기준 기준, 왕복</t>
    <phoneticPr fontId="3" type="noConversion"/>
  </si>
  <si>
    <t>실습용 노트북 대여</t>
    <phoneticPr fontId="3" type="noConversion"/>
  </si>
  <si>
    <t>권역별 350명 1식, 재무심화교육 50명 4식</t>
    <phoneticPr fontId="3" type="noConversion"/>
  </si>
  <si>
    <t xml:space="preserve">     - 재무실습용 장비</t>
    <phoneticPr fontId="3" type="noConversion"/>
  </si>
  <si>
    <t>경비</t>
    <phoneticPr fontId="3" type="noConversion"/>
  </si>
  <si>
    <t>인건
비</t>
    <phoneticPr fontId="3" type="noConversion"/>
  </si>
  <si>
    <t>(인건비+경비)의 10%, 최저 1,000,000원</t>
    <phoneticPr fontId="3" type="noConversion"/>
  </si>
  <si>
    <t>2017년 상반기 민간투자사업 교육 행사대행업체 용역 예산</t>
    <phoneticPr fontId="3" type="noConversion"/>
  </si>
  <si>
    <t>ㅇ참여 예상인원 : 총 400명</t>
    <phoneticPr fontId="3" type="noConversion"/>
  </si>
  <si>
    <t>경비</t>
    <phoneticPr fontId="3" type="noConversion"/>
  </si>
  <si>
    <t xml:space="preserve">   - 프로그램 총괄</t>
    <phoneticPr fontId="3" type="noConversion"/>
  </si>
  <si>
    <t xml:space="preserve">   - 진행 인력</t>
    <phoneticPr fontId="3" type="noConversion"/>
  </si>
  <si>
    <t xml:space="preserve"> ㅇ 일반관리비 이윤</t>
    <phoneticPr fontId="3" type="noConversion"/>
  </si>
  <si>
    <t>(인건비+경비)의 5%</t>
    <phoneticPr fontId="3" type="noConversion"/>
  </si>
  <si>
    <t>위탁 총괄자(책임연구원급), 70% 투입률 적용</t>
    <phoneticPr fontId="3" type="noConversion"/>
  </si>
  <si>
    <t>진행인력(연구보조원급), 70% 투입률 적용</t>
    <phoneticPr fontId="3" type="noConversion"/>
  </si>
  <si>
    <t>입찰액</t>
    <phoneticPr fontId="3" type="noConversion"/>
  </si>
  <si>
    <t>114,000,000원</t>
    <phoneticPr fontId="3" type="noConversion"/>
  </si>
  <si>
    <t>10만원 단위 이하 절삭</t>
    <phoneticPr fontId="3" type="noConversion"/>
  </si>
  <si>
    <t>ㅇ기간 : 2017. 5. 23(화) ~ 7. 21(금)</t>
    <phoneticPr fontId="3" type="noConversion"/>
  </si>
  <si>
    <t xml:space="preserve">(인건비+경비+위탁용역비)의 10%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</si>
</sst>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  <numFmt numFmtId="177" formatCode="##&quot;일&quot;"/>
    <numFmt numFmtId="178" formatCode="#,###&quot;원&quot;"/>
    <numFmt numFmtId="179" formatCode="&quot;₩&quot;#,##0"/>
    <numFmt numFmtId="180" formatCode="##&quot;회&quot;"/>
    <numFmt numFmtId="181" formatCode="#,###&quot;일&quot;"/>
    <numFmt numFmtId="182" formatCode="#,###&quot;식&quot;"/>
    <numFmt numFmtId="183" formatCode="#,###&quot;회&quot;"/>
    <numFmt numFmtId="184" formatCode="#,###&quot;권&quot;"/>
    <numFmt numFmtId="185" formatCode="##&quot;개 지역&quot;"/>
    <numFmt numFmtId="186" formatCode="##&quot;개월&quot;"/>
    <numFmt numFmtId="187" formatCode="#&quot;개월&quot;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sz val="10"/>
      <color indexed="55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9"/>
      <color indexed="46"/>
      <name val="돋움"/>
      <family val="3"/>
      <charset val="129"/>
    </font>
    <font>
      <b/>
      <sz val="10"/>
      <color indexed="55"/>
      <name val="돋움"/>
      <family val="3"/>
      <charset val="129"/>
    </font>
    <font>
      <i/>
      <sz val="11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8"/>
      <name val="돋움"/>
      <family val="3"/>
      <charset val="129"/>
    </font>
    <font>
      <sz val="10"/>
      <color theme="0" tint="-0.249977111117893"/>
      <name val="돋움"/>
      <family val="3"/>
      <charset val="129"/>
    </font>
    <font>
      <sz val="11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dotted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23">
    <xf numFmtId="0" fontId="0" fillId="0" borderId="0" xfId="0"/>
    <xf numFmtId="0" fontId="1" fillId="2" borderId="0" xfId="0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41" fontId="7" fillId="2" borderId="0" xfId="0" applyNumberFormat="1" applyFont="1" applyFill="1" applyBorder="1" applyAlignment="1">
      <alignment vertical="center" shrinkToFit="1"/>
    </xf>
    <xf numFmtId="49" fontId="8" fillId="2" borderId="0" xfId="1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9" fontId="5" fillId="2" borderId="0" xfId="1" applyFont="1" applyFill="1" applyBorder="1" applyAlignment="1">
      <alignment horizontal="right" vertical="center" shrinkToFit="1"/>
    </xf>
    <xf numFmtId="176" fontId="10" fillId="2" borderId="0" xfId="0" applyNumberFormat="1" applyFont="1" applyFill="1" applyBorder="1" applyAlignment="1">
      <alignment horizontal="center" vertical="center"/>
    </xf>
    <xf numFmtId="177" fontId="1" fillId="0" borderId="0" xfId="0" applyNumberFormat="1" applyFont="1" applyBorder="1" applyAlignment="1">
      <alignment horizontal="right" vertical="center"/>
    </xf>
    <xf numFmtId="41" fontId="7" fillId="2" borderId="0" xfId="0" applyNumberFormat="1" applyFont="1" applyFill="1" applyBorder="1" applyAlignment="1">
      <alignment horizontal="right" vertical="center" shrinkToFit="1"/>
    </xf>
    <xf numFmtId="41" fontId="7" fillId="2" borderId="0" xfId="0" applyNumberFormat="1" applyFont="1" applyFill="1" applyBorder="1" applyAlignment="1">
      <alignment horizontal="left" vertical="center"/>
    </xf>
    <xf numFmtId="49" fontId="8" fillId="2" borderId="0" xfId="1" applyNumberFormat="1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176" fontId="1" fillId="2" borderId="0" xfId="0" applyNumberFormat="1" applyFont="1" applyFill="1" applyBorder="1" applyAlignment="1">
      <alignment horizontal="right" vertical="center"/>
    </xf>
    <xf numFmtId="177" fontId="1" fillId="2" borderId="0" xfId="0" applyNumberFormat="1" applyFont="1" applyFill="1" applyBorder="1" applyAlignment="1">
      <alignment horizontal="right" vertical="center"/>
    </xf>
    <xf numFmtId="0" fontId="11" fillId="2" borderId="0" xfId="0" applyFont="1" applyFill="1" applyBorder="1" applyAlignment="1">
      <alignment horizontal="right" vertical="center" shrinkToFit="1"/>
    </xf>
    <xf numFmtId="179" fontId="4" fillId="2" borderId="0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horizontal="left" vertical="center" shrinkToFit="1"/>
    </xf>
    <xf numFmtId="178" fontId="6" fillId="0" borderId="3" xfId="2" applyNumberFormat="1" applyFont="1" applyFill="1" applyBorder="1" applyAlignment="1">
      <alignment vertical="center"/>
    </xf>
    <xf numFmtId="176" fontId="6" fillId="0" borderId="3" xfId="0" applyNumberFormat="1" applyFont="1" applyFill="1" applyBorder="1" applyAlignment="1">
      <alignment horizontal="right" vertical="center"/>
    </xf>
    <xf numFmtId="181" fontId="6" fillId="0" borderId="3" xfId="0" applyNumberFormat="1" applyFont="1" applyFill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176" fontId="1" fillId="0" borderId="0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vertical="center" shrinkToFit="1"/>
    </xf>
    <xf numFmtId="0" fontId="1" fillId="0" borderId="0" xfId="0" applyFont="1" applyFill="1" applyBorder="1" applyAlignment="1">
      <alignment vertical="center"/>
    </xf>
    <xf numFmtId="178" fontId="12" fillId="4" borderId="5" xfId="2" applyNumberFormat="1" applyFont="1" applyFill="1" applyBorder="1" applyAlignment="1">
      <alignment vertical="center"/>
    </xf>
    <xf numFmtId="178" fontId="6" fillId="4" borderId="6" xfId="2" applyNumberFormat="1" applyFont="1" applyFill="1" applyBorder="1" applyAlignment="1">
      <alignment vertical="center"/>
    </xf>
    <xf numFmtId="180" fontId="6" fillId="4" borderId="7" xfId="0" applyNumberFormat="1" applyFont="1" applyFill="1" applyBorder="1" applyAlignment="1">
      <alignment horizontal="right" vertical="center"/>
    </xf>
    <xf numFmtId="177" fontId="6" fillId="4" borderId="7" xfId="0" applyNumberFormat="1" applyFont="1" applyFill="1" applyBorder="1" applyAlignment="1">
      <alignment horizontal="right" vertical="center"/>
    </xf>
    <xf numFmtId="0" fontId="12" fillId="4" borderId="4" xfId="2" applyNumberFormat="1" applyFont="1" applyFill="1" applyBorder="1" applyAlignment="1">
      <alignment vertical="center" shrinkToFit="1"/>
    </xf>
    <xf numFmtId="0" fontId="0" fillId="2" borderId="0" xfId="0" applyFill="1" applyBorder="1" applyAlignment="1">
      <alignment vertical="center"/>
    </xf>
    <xf numFmtId="176" fontId="6" fillId="4" borderId="7" xfId="0" applyNumberFormat="1" applyFont="1" applyFill="1" applyBorder="1" applyAlignment="1">
      <alignment horizontal="right" vertical="center"/>
    </xf>
    <xf numFmtId="182" fontId="6" fillId="0" borderId="3" xfId="0" applyNumberFormat="1" applyFont="1" applyFill="1" applyBorder="1" applyAlignment="1">
      <alignment horizontal="right" vertical="center"/>
    </xf>
    <xf numFmtId="0" fontId="12" fillId="4" borderId="4" xfId="0" applyFont="1" applyFill="1" applyBorder="1" applyAlignment="1">
      <alignment vertical="center" shrinkToFit="1"/>
    </xf>
    <xf numFmtId="178" fontId="12" fillId="7" borderId="1" xfId="2" applyNumberFormat="1" applyFont="1" applyFill="1" applyBorder="1" applyAlignment="1">
      <alignment vertical="center"/>
    </xf>
    <xf numFmtId="9" fontId="12" fillId="7" borderId="10" xfId="1" applyFont="1" applyFill="1" applyBorder="1" applyAlignment="1">
      <alignment horizontal="left" vertical="center"/>
    </xf>
    <xf numFmtId="9" fontId="12" fillId="7" borderId="11" xfId="1" applyFont="1" applyFill="1" applyBorder="1" applyAlignment="1">
      <alignment horizontal="left" vertical="center"/>
    </xf>
    <xf numFmtId="178" fontId="6" fillId="0" borderId="8" xfId="2" applyNumberFormat="1" applyFont="1" applyFill="1" applyBorder="1" applyAlignment="1">
      <alignment vertical="center"/>
    </xf>
    <xf numFmtId="181" fontId="13" fillId="0" borderId="8" xfId="0" applyNumberFormat="1" applyFont="1" applyFill="1" applyBorder="1" applyAlignment="1">
      <alignment horizontal="right" vertical="center"/>
    </xf>
    <xf numFmtId="178" fontId="12" fillId="8" borderId="9" xfId="2" applyNumberFormat="1" applyFont="1" applyFill="1" applyBorder="1" applyAlignment="1">
      <alignment vertical="center"/>
    </xf>
    <xf numFmtId="41" fontId="6" fillId="8" borderId="18" xfId="2" applyFont="1" applyFill="1" applyBorder="1" applyAlignment="1">
      <alignment vertical="center" wrapText="1"/>
    </xf>
    <xf numFmtId="178" fontId="15" fillId="8" borderId="18" xfId="2" applyNumberFormat="1" applyFont="1" applyFill="1" applyBorder="1" applyAlignment="1">
      <alignment vertical="center"/>
    </xf>
    <xf numFmtId="0" fontId="12" fillId="8" borderId="9" xfId="2" applyNumberFormat="1" applyFont="1" applyFill="1" applyBorder="1" applyAlignment="1">
      <alignment vertical="center" shrinkToFit="1"/>
    </xf>
    <xf numFmtId="41" fontId="6" fillId="8" borderId="15" xfId="2" applyFont="1" applyFill="1" applyBorder="1" applyAlignment="1">
      <alignment vertical="center" wrapText="1"/>
    </xf>
    <xf numFmtId="0" fontId="12" fillId="8" borderId="13" xfId="2" applyNumberFormat="1" applyFont="1" applyFill="1" applyBorder="1" applyAlignment="1">
      <alignment horizontal="left" vertical="center" shrinkToFit="1"/>
    </xf>
    <xf numFmtId="176" fontId="6" fillId="8" borderId="15" xfId="0" applyNumberFormat="1" applyFont="1" applyFill="1" applyBorder="1" applyAlignment="1">
      <alignment horizontal="right" vertical="center"/>
    </xf>
    <xf numFmtId="183" fontId="6" fillId="8" borderId="19" xfId="0" applyNumberFormat="1" applyFont="1" applyFill="1" applyBorder="1" applyAlignment="1">
      <alignment horizontal="right" vertical="center"/>
    </xf>
    <xf numFmtId="41" fontId="6" fillId="0" borderId="3" xfId="2" applyFont="1" applyFill="1" applyBorder="1" applyAlignment="1">
      <alignment vertical="center" shrinkToFit="1"/>
    </xf>
    <xf numFmtId="0" fontId="6" fillId="6" borderId="2" xfId="2" applyNumberFormat="1" applyFont="1" applyFill="1" applyBorder="1" applyAlignment="1">
      <alignment vertical="center" shrinkToFit="1"/>
    </xf>
    <xf numFmtId="178" fontId="6" fillId="6" borderId="3" xfId="2" applyNumberFormat="1" applyFont="1" applyFill="1" applyBorder="1" applyAlignment="1">
      <alignment vertical="center"/>
    </xf>
    <xf numFmtId="177" fontId="13" fillId="6" borderId="20" xfId="0" applyNumberFormat="1" applyFont="1" applyFill="1" applyBorder="1" applyAlignment="1">
      <alignment horizontal="right" vertical="center"/>
    </xf>
    <xf numFmtId="184" fontId="6" fillId="0" borderId="3" xfId="0" applyNumberFormat="1" applyFont="1" applyFill="1" applyBorder="1" applyAlignment="1">
      <alignment horizontal="right" vertical="center"/>
    </xf>
    <xf numFmtId="177" fontId="13" fillId="6" borderId="3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left" vertical="center"/>
    </xf>
    <xf numFmtId="185" fontId="6" fillId="0" borderId="3" xfId="0" applyNumberFormat="1" applyFont="1" applyFill="1" applyBorder="1" applyAlignment="1">
      <alignment horizontal="right" vertical="center"/>
    </xf>
    <xf numFmtId="178" fontId="1" fillId="2" borderId="0" xfId="0" applyNumberFormat="1" applyFont="1" applyFill="1" applyBorder="1" applyAlignment="1">
      <alignment vertical="center"/>
    </xf>
    <xf numFmtId="186" fontId="6" fillId="0" borderId="3" xfId="0" applyNumberFormat="1" applyFont="1" applyFill="1" applyBorder="1" applyAlignment="1">
      <alignment horizontal="right" vertical="center"/>
    </xf>
    <xf numFmtId="0" fontId="0" fillId="2" borderId="0" xfId="0" applyFont="1" applyFill="1" applyBorder="1" applyAlignment="1">
      <alignment vertical="center"/>
    </xf>
    <xf numFmtId="187" fontId="6" fillId="0" borderId="3" xfId="0" applyNumberFormat="1" applyFont="1" applyFill="1" applyBorder="1" applyAlignment="1">
      <alignment horizontal="right" vertical="center"/>
    </xf>
    <xf numFmtId="178" fontId="16" fillId="9" borderId="0" xfId="0" applyNumberFormat="1" applyFont="1" applyFill="1" applyBorder="1" applyAlignment="1">
      <alignment vertical="center"/>
    </xf>
    <xf numFmtId="0" fontId="5" fillId="6" borderId="24" xfId="0" applyFont="1" applyFill="1" applyBorder="1" applyAlignment="1">
      <alignment horizontal="center" vertical="center" wrapText="1"/>
    </xf>
    <xf numFmtId="0" fontId="5" fillId="6" borderId="26" xfId="0" applyFont="1" applyFill="1" applyBorder="1" applyAlignment="1">
      <alignment horizontal="center" vertical="center" shrinkToFit="1"/>
    </xf>
    <xf numFmtId="0" fontId="12" fillId="4" borderId="29" xfId="2" applyNumberFormat="1" applyFont="1" applyFill="1" applyBorder="1" applyAlignment="1">
      <alignment vertical="center" shrinkToFit="1"/>
    </xf>
    <xf numFmtId="178" fontId="12" fillId="4" borderId="29" xfId="2" applyNumberFormat="1" applyFont="1" applyFill="1" applyBorder="1" applyAlignment="1">
      <alignment vertical="center"/>
    </xf>
    <xf numFmtId="0" fontId="6" fillId="0" borderId="34" xfId="0" applyFont="1" applyFill="1" applyBorder="1" applyAlignment="1">
      <alignment vertical="center" shrinkToFit="1"/>
    </xf>
    <xf numFmtId="0" fontId="6" fillId="0" borderId="36" xfId="0" applyFont="1" applyFill="1" applyBorder="1" applyAlignment="1">
      <alignment vertical="center" shrinkToFit="1"/>
    </xf>
    <xf numFmtId="0" fontId="6" fillId="4" borderId="37" xfId="0" applyFont="1" applyFill="1" applyBorder="1" applyAlignment="1">
      <alignment vertical="center" wrapText="1" shrinkToFit="1"/>
    </xf>
    <xf numFmtId="0" fontId="6" fillId="0" borderId="34" xfId="0" applyFont="1" applyFill="1" applyBorder="1" applyAlignment="1">
      <alignment vertical="center" wrapText="1" shrinkToFit="1"/>
    </xf>
    <xf numFmtId="0" fontId="6" fillId="4" borderId="38" xfId="0" applyFont="1" applyFill="1" applyBorder="1" applyAlignment="1">
      <alignment vertical="center" wrapText="1" shrinkToFit="1"/>
    </xf>
    <xf numFmtId="0" fontId="13" fillId="6" borderId="34" xfId="0" applyFont="1" applyFill="1" applyBorder="1" applyAlignment="1">
      <alignment vertical="center" shrinkToFit="1"/>
    </xf>
    <xf numFmtId="0" fontId="13" fillId="0" borderId="39" xfId="0" applyFont="1" applyFill="1" applyBorder="1" applyAlignment="1">
      <alignment vertical="center" wrapText="1" shrinkToFit="1"/>
    </xf>
    <xf numFmtId="178" fontId="6" fillId="8" borderId="41" xfId="0" applyNumberFormat="1" applyFont="1" applyFill="1" applyBorder="1" applyAlignment="1">
      <alignment vertical="center" shrinkToFit="1"/>
    </xf>
    <xf numFmtId="9" fontId="12" fillId="7" borderId="43" xfId="1" applyFont="1" applyFill="1" applyBorder="1" applyAlignment="1">
      <alignment horizontal="left" vertical="center"/>
    </xf>
    <xf numFmtId="178" fontId="12" fillId="5" borderId="47" xfId="2" applyNumberFormat="1" applyFont="1" applyFill="1" applyBorder="1" applyAlignment="1">
      <alignment vertical="center"/>
    </xf>
    <xf numFmtId="9" fontId="6" fillId="5" borderId="48" xfId="1" applyFont="1" applyFill="1" applyBorder="1" applyAlignment="1">
      <alignment horizontal="left" vertical="center"/>
    </xf>
    <xf numFmtId="9" fontId="12" fillId="5" borderId="49" xfId="1" applyFont="1" applyFill="1" applyBorder="1" applyAlignment="1">
      <alignment horizontal="left" vertical="center"/>
    </xf>
    <xf numFmtId="9" fontId="12" fillId="5" borderId="50" xfId="1" applyFont="1" applyFill="1" applyBorder="1" applyAlignment="1">
      <alignment horizontal="left" vertical="center"/>
    </xf>
    <xf numFmtId="178" fontId="12" fillId="3" borderId="24" xfId="2" applyNumberFormat="1" applyFont="1" applyFill="1" applyBorder="1" applyAlignment="1">
      <alignment vertical="center"/>
    </xf>
    <xf numFmtId="178" fontId="12" fillId="10" borderId="24" xfId="2" applyNumberFormat="1" applyFont="1" applyFill="1" applyBorder="1" applyAlignment="1">
      <alignment horizontal="right" vertical="center"/>
    </xf>
    <xf numFmtId="0" fontId="5" fillId="10" borderId="21" xfId="0" applyFont="1" applyFill="1" applyBorder="1" applyAlignment="1">
      <alignment horizontal="center" vertical="center" wrapText="1"/>
    </xf>
    <xf numFmtId="0" fontId="5" fillId="10" borderId="22" xfId="0" applyFont="1" applyFill="1" applyBorder="1" applyAlignment="1">
      <alignment horizontal="center" vertical="center" wrapText="1"/>
    </xf>
    <xf numFmtId="0" fontId="5" fillId="10" borderId="23" xfId="0" applyFont="1" applyFill="1" applyBorder="1" applyAlignment="1">
      <alignment horizontal="center" vertical="center" wrapText="1"/>
    </xf>
    <xf numFmtId="9" fontId="12" fillId="10" borderId="24" xfId="1" applyFont="1" applyFill="1" applyBorder="1" applyAlignment="1">
      <alignment horizontal="left" vertical="center"/>
    </xf>
    <xf numFmtId="9" fontId="12" fillId="10" borderId="26" xfId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9" fontId="12" fillId="3" borderId="24" xfId="1" applyFont="1" applyFill="1" applyBorder="1" applyAlignment="1">
      <alignment horizontal="left" vertical="center"/>
    </xf>
    <xf numFmtId="9" fontId="12" fillId="3" borderId="26" xfId="1" applyFont="1" applyFill="1" applyBorder="1" applyAlignment="1">
      <alignment horizontal="left" vertical="center"/>
    </xf>
    <xf numFmtId="0" fontId="5" fillId="5" borderId="44" xfId="0" applyFont="1" applyFill="1" applyBorder="1" applyAlignment="1">
      <alignment horizontal="center" vertical="center" wrapText="1"/>
    </xf>
    <xf numFmtId="0" fontId="5" fillId="5" borderId="45" xfId="0" applyFont="1" applyFill="1" applyBorder="1" applyAlignment="1">
      <alignment horizontal="center" vertical="center" wrapText="1"/>
    </xf>
    <xf numFmtId="0" fontId="5" fillId="5" borderId="46" xfId="0" applyFont="1" applyFill="1" applyBorder="1" applyAlignment="1">
      <alignment horizontal="center" vertical="center" wrapText="1"/>
    </xf>
    <xf numFmtId="41" fontId="6" fillId="4" borderId="30" xfId="2" applyFont="1" applyFill="1" applyBorder="1" applyAlignment="1">
      <alignment horizontal="left" vertical="center" wrapText="1"/>
    </xf>
    <xf numFmtId="41" fontId="6" fillId="4" borderId="31" xfId="2" applyFont="1" applyFill="1" applyBorder="1" applyAlignment="1">
      <alignment horizontal="left" vertical="center" wrapText="1"/>
    </xf>
    <xf numFmtId="41" fontId="6" fillId="4" borderId="32" xfId="2" applyFont="1" applyFill="1" applyBorder="1" applyAlignment="1">
      <alignment horizontal="left" vertical="center" wrapText="1"/>
    </xf>
    <xf numFmtId="0" fontId="5" fillId="7" borderId="42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5" fillId="7" borderId="14" xfId="0" applyFont="1" applyFill="1" applyBorder="1" applyAlignment="1">
      <alignment horizontal="center" vertical="center" wrapText="1"/>
    </xf>
    <xf numFmtId="0" fontId="14" fillId="8" borderId="40" xfId="0" applyFont="1" applyFill="1" applyBorder="1" applyAlignment="1">
      <alignment horizontal="center" vertical="center" textRotation="255" shrinkToFit="1"/>
    </xf>
    <xf numFmtId="0" fontId="14" fillId="8" borderId="16" xfId="0" applyFont="1" applyFill="1" applyBorder="1" applyAlignment="1">
      <alignment horizontal="center" vertical="center" textRotation="255" shrinkToFit="1"/>
    </xf>
    <xf numFmtId="0" fontId="14" fillId="8" borderId="35" xfId="0" applyFont="1" applyFill="1" applyBorder="1" applyAlignment="1">
      <alignment horizontal="center" vertical="center" textRotation="255" shrinkToFit="1"/>
    </xf>
    <xf numFmtId="0" fontId="14" fillId="8" borderId="17" xfId="0" applyFont="1" applyFill="1" applyBorder="1" applyAlignment="1">
      <alignment horizontal="center" vertical="center" textRotation="255" shrinkToFit="1"/>
    </xf>
    <xf numFmtId="0" fontId="5" fillId="4" borderId="27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35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</cellXfs>
  <cellStyles count="4">
    <cellStyle name="백분율" xfId="1" builtinId="5"/>
    <cellStyle name="쉼표 [0]" xfId="2" builtinId="6"/>
    <cellStyle name="통화 [0] 2" xfId="3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4"/>
  <sheetViews>
    <sheetView tabSelected="1" zoomScaleNormal="100" workbookViewId="0">
      <pane xSplit="3" ySplit="9" topLeftCell="D25" activePane="bottomRight" state="frozen"/>
      <selection pane="topRight" activeCell="D1" sqref="D1"/>
      <selection pane="bottomLeft" activeCell="A10" sqref="A10"/>
      <selection pane="bottomRight" activeCell="E33" sqref="E33:H33"/>
    </sheetView>
  </sheetViews>
  <sheetFormatPr defaultColWidth="8.88671875" defaultRowHeight="13.5" x14ac:dyDescent="0.15"/>
  <cols>
    <col min="1" max="1" width="1.21875" style="30" customWidth="1"/>
    <col min="2" max="2" width="1.33203125" style="30" customWidth="1"/>
    <col min="3" max="3" width="29.21875" style="6" customWidth="1"/>
    <col min="4" max="4" width="14.44140625" style="33" customWidth="1"/>
    <col min="5" max="5" width="12.88671875" style="3" customWidth="1"/>
    <col min="6" max="6" width="7.33203125" style="31" customWidth="1"/>
    <col min="7" max="7" width="6.77734375" style="13" bestFit="1" customWidth="1"/>
    <col min="8" max="8" width="38" style="32" customWidth="1"/>
    <col min="9" max="9" width="7.6640625" style="2" hidden="1" customWidth="1"/>
    <col min="10" max="10" width="12.44140625" style="1" hidden="1" customWidth="1"/>
    <col min="11" max="12" width="12.5546875" style="1" hidden="1" customWidth="1"/>
    <col min="13" max="13" width="0" style="1" hidden="1" customWidth="1"/>
    <col min="14" max="14" width="12.5546875" style="1" hidden="1" customWidth="1"/>
    <col min="15" max="15" width="8.88671875" style="1"/>
    <col min="16" max="16" width="12.5546875" style="1" bestFit="1" customWidth="1"/>
    <col min="17" max="36" width="8.88671875" style="1"/>
    <col min="37" max="16384" width="8.88671875" style="3"/>
  </cols>
  <sheetData>
    <row r="1" spans="1:36" ht="20.25" x14ac:dyDescent="0.15">
      <c r="A1" s="93" t="s">
        <v>45</v>
      </c>
      <c r="B1" s="93"/>
      <c r="C1" s="93"/>
      <c r="D1" s="93"/>
      <c r="E1" s="93"/>
      <c r="F1" s="93"/>
      <c r="G1" s="93"/>
      <c r="H1" s="93"/>
    </row>
    <row r="2" spans="1:36" ht="21.75" customHeight="1" x14ac:dyDescent="0.15">
      <c r="A2" s="4"/>
      <c r="B2" s="4"/>
      <c r="C2" s="4"/>
      <c r="D2" s="4"/>
      <c r="E2" s="4"/>
      <c r="F2" s="4"/>
      <c r="G2" s="1"/>
      <c r="H2" s="1"/>
    </row>
    <row r="3" spans="1:36" ht="18" customHeight="1" x14ac:dyDescent="0.15">
      <c r="A3" s="5" t="s">
        <v>26</v>
      </c>
      <c r="B3" s="5"/>
      <c r="D3" s="1"/>
      <c r="E3" s="1"/>
      <c r="F3" s="1"/>
      <c r="G3" s="1"/>
      <c r="H3" s="7"/>
      <c r="I3" s="8"/>
      <c r="J3" s="9"/>
    </row>
    <row r="4" spans="1:36" ht="18" customHeight="1" x14ac:dyDescent="0.15">
      <c r="A4" s="5" t="s">
        <v>57</v>
      </c>
      <c r="B4" s="5"/>
      <c r="C4" s="10"/>
      <c r="D4" s="1"/>
      <c r="E4" s="11"/>
      <c r="F4" s="12"/>
      <c r="H4" s="14"/>
      <c r="I4" s="8"/>
      <c r="J4" s="9"/>
    </row>
    <row r="5" spans="1:36" s="19" customFormat="1" ht="18" customHeight="1" x14ac:dyDescent="0.15">
      <c r="A5" s="96" t="s">
        <v>18</v>
      </c>
      <c r="B5" s="96"/>
      <c r="C5" s="96"/>
      <c r="D5" s="96"/>
      <c r="E5" s="96"/>
      <c r="F5" s="96"/>
      <c r="G5" s="96"/>
      <c r="H5" s="15"/>
      <c r="I5" s="16"/>
      <c r="J5" s="17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</row>
    <row r="6" spans="1:36" s="19" customFormat="1" ht="18" customHeight="1" x14ac:dyDescent="0.15">
      <c r="A6" s="62" t="s">
        <v>46</v>
      </c>
      <c r="B6" s="62"/>
      <c r="C6" s="62"/>
      <c r="D6" s="62"/>
      <c r="E6" s="62"/>
      <c r="F6" s="62"/>
      <c r="G6" s="62"/>
      <c r="H6" s="15"/>
      <c r="I6" s="16"/>
      <c r="J6" s="17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</row>
    <row r="7" spans="1:36" s="19" customFormat="1" ht="18" customHeight="1" x14ac:dyDescent="0.15">
      <c r="A7" s="62"/>
      <c r="B7" s="62"/>
      <c r="C7" s="62"/>
      <c r="D7" s="62"/>
      <c r="E7" s="62"/>
      <c r="F7" s="62"/>
      <c r="G7" s="62"/>
      <c r="H7" s="15"/>
      <c r="I7" s="16"/>
      <c r="J7" s="17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</row>
    <row r="8" spans="1:36" ht="10.5" customHeight="1" thickBot="1" x14ac:dyDescent="0.2">
      <c r="A8" s="20"/>
      <c r="B8" s="20"/>
      <c r="C8" s="21"/>
      <c r="D8" s="1"/>
      <c r="E8" s="1"/>
      <c r="F8" s="22"/>
      <c r="G8" s="23"/>
      <c r="H8" s="24" t="s">
        <v>0</v>
      </c>
    </row>
    <row r="9" spans="1:36" ht="28.5" customHeight="1" thickBot="1" x14ac:dyDescent="0.2">
      <c r="A9" s="97" t="s">
        <v>1</v>
      </c>
      <c r="B9" s="98"/>
      <c r="C9" s="99"/>
      <c r="D9" s="69" t="s">
        <v>12</v>
      </c>
      <c r="E9" s="100" t="s">
        <v>2</v>
      </c>
      <c r="F9" s="98"/>
      <c r="G9" s="99"/>
      <c r="H9" s="70" t="s">
        <v>3</v>
      </c>
    </row>
    <row r="10" spans="1:36" ht="28.5" customHeight="1" x14ac:dyDescent="0.15">
      <c r="A10" s="119" t="s">
        <v>43</v>
      </c>
      <c r="B10" s="120"/>
      <c r="C10" s="71" t="s">
        <v>6</v>
      </c>
      <c r="D10" s="72">
        <f>SUM(D11:D12)</f>
        <v>22100030.399999999</v>
      </c>
      <c r="E10" s="109"/>
      <c r="F10" s="110"/>
      <c r="G10" s="110"/>
      <c r="H10" s="111"/>
    </row>
    <row r="11" spans="1:36" ht="24.75" customHeight="1" x14ac:dyDescent="0.15">
      <c r="A11" s="94"/>
      <c r="B11" s="95"/>
      <c r="C11" s="56" t="s">
        <v>48</v>
      </c>
      <c r="D11" s="27">
        <f>E11*F11*G11</f>
        <v>8708641.1999999993</v>
      </c>
      <c r="E11" s="27">
        <f>3110229/50%*70%</f>
        <v>4354320.5999999996</v>
      </c>
      <c r="F11" s="28">
        <v>1</v>
      </c>
      <c r="G11" s="65">
        <v>2</v>
      </c>
      <c r="H11" s="73" t="s">
        <v>52</v>
      </c>
    </row>
    <row r="12" spans="1:36" ht="24.75" customHeight="1" x14ac:dyDescent="0.15">
      <c r="A12" s="121"/>
      <c r="B12" s="122"/>
      <c r="C12" s="56" t="s">
        <v>49</v>
      </c>
      <c r="D12" s="27">
        <f>E12*F12*G12</f>
        <v>13391389.199999999</v>
      </c>
      <c r="E12" s="27">
        <f>1594213/50%*70%</f>
        <v>2231898.1999999997</v>
      </c>
      <c r="F12" s="28">
        <v>3</v>
      </c>
      <c r="G12" s="67">
        <v>2</v>
      </c>
      <c r="H12" s="74" t="s">
        <v>53</v>
      </c>
    </row>
    <row r="13" spans="1:36" ht="28.5" customHeight="1" x14ac:dyDescent="0.15">
      <c r="A13" s="94" t="s">
        <v>42</v>
      </c>
      <c r="B13" s="95"/>
      <c r="C13" s="38" t="s">
        <v>21</v>
      </c>
      <c r="D13" s="34">
        <f>SUM(D14:D14)</f>
        <v>3500000</v>
      </c>
      <c r="E13" s="35"/>
      <c r="F13" s="40"/>
      <c r="G13" s="37"/>
      <c r="H13" s="75"/>
      <c r="L13" s="64"/>
      <c r="P13" s="64"/>
    </row>
    <row r="14" spans="1:36" ht="24.75" customHeight="1" x14ac:dyDescent="0.15">
      <c r="A14" s="94"/>
      <c r="B14" s="95"/>
      <c r="C14" s="26" t="s">
        <v>22</v>
      </c>
      <c r="D14" s="27">
        <f>E14*F14</f>
        <v>3500000</v>
      </c>
      <c r="E14" s="27">
        <v>500000</v>
      </c>
      <c r="F14" s="28">
        <v>7</v>
      </c>
      <c r="G14" s="59"/>
      <c r="H14" s="76" t="s">
        <v>23</v>
      </c>
    </row>
    <row r="15" spans="1:36" ht="28.5" customHeight="1" x14ac:dyDescent="0.15">
      <c r="A15" s="94"/>
      <c r="B15" s="95"/>
      <c r="C15" s="38" t="s">
        <v>14</v>
      </c>
      <c r="D15" s="34">
        <f>SUM(D16:D19)</f>
        <v>25480000</v>
      </c>
      <c r="E15" s="35"/>
      <c r="F15" s="40"/>
      <c r="G15" s="37"/>
      <c r="H15" s="75"/>
    </row>
    <row r="16" spans="1:36" ht="24.75" customHeight="1" x14ac:dyDescent="0.15">
      <c r="A16" s="94"/>
      <c r="B16" s="95"/>
      <c r="C16" s="26" t="s">
        <v>15</v>
      </c>
      <c r="D16" s="27">
        <f>E16*F16</f>
        <v>21600000</v>
      </c>
      <c r="E16" s="27">
        <v>18000</v>
      </c>
      <c r="F16" s="60">
        <f>400*3</f>
        <v>1200</v>
      </c>
      <c r="G16" s="59"/>
      <c r="H16" s="76" t="s">
        <v>17</v>
      </c>
    </row>
    <row r="17" spans="1:14" ht="24.75" customHeight="1" x14ac:dyDescent="0.15">
      <c r="A17" s="94"/>
      <c r="B17" s="95"/>
      <c r="C17" s="26" t="s">
        <v>28</v>
      </c>
      <c r="D17" s="27">
        <f>E17*F17*G17</f>
        <v>600000</v>
      </c>
      <c r="E17" s="27">
        <v>100000</v>
      </c>
      <c r="F17" s="63">
        <v>6</v>
      </c>
      <c r="G17" s="41">
        <v>1</v>
      </c>
      <c r="H17" s="76" t="s">
        <v>29</v>
      </c>
      <c r="L17" s="64">
        <f>SUM(D17:D18)</f>
        <v>2280000</v>
      </c>
    </row>
    <row r="18" spans="1:14" ht="24.75" customHeight="1" x14ac:dyDescent="0.15">
      <c r="A18" s="94"/>
      <c r="B18" s="95"/>
      <c r="C18" s="26" t="s">
        <v>27</v>
      </c>
      <c r="D18" s="27">
        <f>E18*F18*G18</f>
        <v>1680000</v>
      </c>
      <c r="E18" s="27">
        <v>70000</v>
      </c>
      <c r="F18" s="63">
        <v>6</v>
      </c>
      <c r="G18" s="41">
        <v>4</v>
      </c>
      <c r="H18" s="76"/>
    </row>
    <row r="19" spans="1:14" ht="24.75" customHeight="1" x14ac:dyDescent="0.15">
      <c r="A19" s="94"/>
      <c r="B19" s="95"/>
      <c r="C19" s="26" t="s">
        <v>16</v>
      </c>
      <c r="D19" s="27">
        <f>E19*F19*G19</f>
        <v>1600000</v>
      </c>
      <c r="E19" s="27">
        <v>4000</v>
      </c>
      <c r="F19" s="28">
        <v>400</v>
      </c>
      <c r="G19" s="41">
        <v>1</v>
      </c>
      <c r="H19" s="76" t="s">
        <v>30</v>
      </c>
    </row>
    <row r="20" spans="1:14" ht="28.5" customHeight="1" x14ac:dyDescent="0.15">
      <c r="A20" s="94"/>
      <c r="B20" s="95"/>
      <c r="C20" s="42" t="s">
        <v>35</v>
      </c>
      <c r="D20" s="34">
        <f>SUM(D21:D26)</f>
        <v>37700000</v>
      </c>
      <c r="E20" s="35"/>
      <c r="F20" s="36"/>
      <c r="G20" s="37"/>
      <c r="H20" s="77"/>
    </row>
    <row r="21" spans="1:14" ht="24.75" customHeight="1" x14ac:dyDescent="0.15">
      <c r="A21" s="94"/>
      <c r="B21" s="95"/>
      <c r="C21" s="26" t="s">
        <v>25</v>
      </c>
      <c r="D21" s="27">
        <f>E21*F21*G21</f>
        <v>4500000</v>
      </c>
      <c r="E21" s="27">
        <v>10000</v>
      </c>
      <c r="F21" s="28">
        <v>450</v>
      </c>
      <c r="G21" s="29">
        <v>1</v>
      </c>
      <c r="H21" s="76" t="s">
        <v>31</v>
      </c>
      <c r="K21" s="39"/>
    </row>
    <row r="22" spans="1:14" ht="24.75" customHeight="1" x14ac:dyDescent="0.15">
      <c r="A22" s="94"/>
      <c r="B22" s="95"/>
      <c r="C22" s="26" t="s">
        <v>32</v>
      </c>
      <c r="D22" s="27">
        <f>E22*F22</f>
        <v>12600000</v>
      </c>
      <c r="E22" s="27">
        <v>1800000</v>
      </c>
      <c r="F22" s="61">
        <v>7</v>
      </c>
      <c r="G22" s="59"/>
      <c r="H22" s="76" t="s">
        <v>33</v>
      </c>
      <c r="K22" s="39"/>
    </row>
    <row r="23" spans="1:14" ht="24.75" customHeight="1" x14ac:dyDescent="0.15">
      <c r="A23" s="94"/>
      <c r="B23" s="95"/>
      <c r="C23" s="57" t="s">
        <v>34</v>
      </c>
      <c r="D23" s="27">
        <f>E23*F23*G23</f>
        <v>13750000</v>
      </c>
      <c r="E23" s="58">
        <v>25000</v>
      </c>
      <c r="F23" s="28">
        <f>350+50*4</f>
        <v>550</v>
      </c>
      <c r="G23" s="41">
        <v>1</v>
      </c>
      <c r="H23" s="78" t="s">
        <v>40</v>
      </c>
    </row>
    <row r="24" spans="1:14" ht="24.75" customHeight="1" x14ac:dyDescent="0.15">
      <c r="A24" s="94"/>
      <c r="B24" s="95"/>
      <c r="C24" s="57" t="s">
        <v>36</v>
      </c>
      <c r="D24" s="27">
        <f>E24*F24</f>
        <v>3500000</v>
      </c>
      <c r="E24" s="58">
        <v>70000</v>
      </c>
      <c r="F24" s="28">
        <v>50</v>
      </c>
      <c r="G24" s="29">
        <v>1</v>
      </c>
      <c r="H24" s="78" t="s">
        <v>37</v>
      </c>
    </row>
    <row r="25" spans="1:14" ht="24.75" customHeight="1" x14ac:dyDescent="0.15">
      <c r="A25" s="94"/>
      <c r="B25" s="95"/>
      <c r="C25" s="57" t="s">
        <v>41</v>
      </c>
      <c r="D25" s="27">
        <f>E25*F25</f>
        <v>3000000</v>
      </c>
      <c r="E25" s="58">
        <v>60000</v>
      </c>
      <c r="F25" s="28">
        <v>50</v>
      </c>
      <c r="G25" s="29">
        <v>1</v>
      </c>
      <c r="H25" s="78" t="s">
        <v>39</v>
      </c>
    </row>
    <row r="26" spans="1:14" ht="24.75" customHeight="1" x14ac:dyDescent="0.15">
      <c r="A26" s="94"/>
      <c r="B26" s="95"/>
      <c r="C26" s="57" t="s">
        <v>19</v>
      </c>
      <c r="D26" s="27">
        <f>E26*F26</f>
        <v>350000</v>
      </c>
      <c r="E26" s="58">
        <v>50000</v>
      </c>
      <c r="F26" s="61">
        <v>7</v>
      </c>
      <c r="G26" s="59"/>
      <c r="H26" s="78" t="s">
        <v>24</v>
      </c>
    </row>
    <row r="27" spans="1:14" s="1" customFormat="1" ht="28.5" customHeight="1" x14ac:dyDescent="0.15">
      <c r="A27" s="94"/>
      <c r="B27" s="95"/>
      <c r="C27" s="42" t="s">
        <v>13</v>
      </c>
      <c r="D27" s="34">
        <f>SUM(D28:D28)</f>
        <v>1100000</v>
      </c>
      <c r="E27" s="35"/>
      <c r="F27" s="36"/>
      <c r="G27" s="37"/>
      <c r="H27" s="77"/>
      <c r="I27" s="2"/>
      <c r="K27" s="66" t="s">
        <v>47</v>
      </c>
      <c r="L27" s="64">
        <f>SUM(D13,D15,D20,D27)</f>
        <v>67780000</v>
      </c>
      <c r="N27" s="68">
        <f>SUM(D10,D29,D30)</f>
        <v>36031031.920000002</v>
      </c>
    </row>
    <row r="28" spans="1:14" s="1" customFormat="1" ht="24.75" customHeight="1" x14ac:dyDescent="0.15">
      <c r="A28" s="94"/>
      <c r="B28" s="95"/>
      <c r="C28" s="26" t="s">
        <v>20</v>
      </c>
      <c r="D28" s="46">
        <f>E28*G28</f>
        <v>1100000</v>
      </c>
      <c r="E28" s="46">
        <v>550000</v>
      </c>
      <c r="F28" s="59"/>
      <c r="G28" s="47">
        <v>2</v>
      </c>
      <c r="H28" s="79" t="s">
        <v>38</v>
      </c>
      <c r="I28" s="2"/>
    </row>
    <row r="29" spans="1:14" ht="28.5" customHeight="1" x14ac:dyDescent="0.15">
      <c r="A29" s="115" t="s">
        <v>11</v>
      </c>
      <c r="B29" s="116"/>
      <c r="C29" s="51" t="s">
        <v>10</v>
      </c>
      <c r="D29" s="48">
        <f>(D13+D15+D20+D27+D10)*5%</f>
        <v>4494001.5200000005</v>
      </c>
      <c r="E29" s="49"/>
      <c r="F29" s="52"/>
      <c r="G29" s="52"/>
      <c r="H29" s="80" t="s">
        <v>51</v>
      </c>
      <c r="L29" s="1">
        <f>D29/10000</f>
        <v>449.40015200000005</v>
      </c>
    </row>
    <row r="30" spans="1:14" s="1" customFormat="1" ht="28.5" customHeight="1" x14ac:dyDescent="0.15">
      <c r="A30" s="117"/>
      <c r="B30" s="118"/>
      <c r="C30" s="53" t="s">
        <v>50</v>
      </c>
      <c r="D30" s="48">
        <f>ROUND(IF(E30&lt;1000000,1000000,E30),-3)</f>
        <v>9437000</v>
      </c>
      <c r="E30" s="50">
        <f>(D13+D15+D20+D27+D10+D29)*10%</f>
        <v>9437403.1919999998</v>
      </c>
      <c r="F30" s="54"/>
      <c r="G30" s="55"/>
      <c r="H30" s="80" t="s">
        <v>44</v>
      </c>
      <c r="I30" s="2"/>
      <c r="L30" s="1">
        <f>D30/10000</f>
        <v>943.7</v>
      </c>
    </row>
    <row r="31" spans="1:14" ht="28.5" customHeight="1" x14ac:dyDescent="0.15">
      <c r="A31" s="112" t="s">
        <v>9</v>
      </c>
      <c r="B31" s="113"/>
      <c r="C31" s="114" t="s">
        <v>8</v>
      </c>
      <c r="D31" s="43">
        <f>D13+D15+D20+D27+D10+D29+D30</f>
        <v>103811031.92</v>
      </c>
      <c r="E31" s="44"/>
      <c r="F31" s="45"/>
      <c r="G31" s="45"/>
      <c r="H31" s="81"/>
      <c r="I31" s="25"/>
      <c r="L31" s="1">
        <f>D31/10000</f>
        <v>10381.103192</v>
      </c>
    </row>
    <row r="32" spans="1:14" ht="28.5" customHeight="1" thickBot="1" x14ac:dyDescent="0.2">
      <c r="A32" s="106" t="s">
        <v>5</v>
      </c>
      <c r="B32" s="107"/>
      <c r="C32" s="108"/>
      <c r="D32" s="82">
        <f>D31*10%</f>
        <v>10381103.192000002</v>
      </c>
      <c r="E32" s="83" t="s">
        <v>58</v>
      </c>
      <c r="F32" s="84"/>
      <c r="G32" s="84"/>
      <c r="H32" s="85"/>
      <c r="I32" s="25"/>
    </row>
    <row r="33" spans="1:8" ht="28.5" customHeight="1" thickBot="1" x14ac:dyDescent="0.2">
      <c r="A33" s="101" t="s">
        <v>4</v>
      </c>
      <c r="B33" s="102"/>
      <c r="C33" s="103"/>
      <c r="D33" s="86">
        <f>D32+D31</f>
        <v>114192135.112</v>
      </c>
      <c r="E33" s="104" t="s">
        <v>7</v>
      </c>
      <c r="F33" s="104"/>
      <c r="G33" s="104"/>
      <c r="H33" s="105"/>
    </row>
    <row r="34" spans="1:8" ht="28.5" customHeight="1" thickBot="1" x14ac:dyDescent="0.2">
      <c r="A34" s="88" t="s">
        <v>54</v>
      </c>
      <c r="B34" s="89"/>
      <c r="C34" s="90"/>
      <c r="D34" s="87" t="s">
        <v>55</v>
      </c>
      <c r="E34" s="91" t="s">
        <v>56</v>
      </c>
      <c r="F34" s="91"/>
      <c r="G34" s="91"/>
      <c r="H34" s="92"/>
    </row>
  </sheetData>
  <mergeCells count="14">
    <mergeCell ref="A34:C34"/>
    <mergeCell ref="E34:H34"/>
    <mergeCell ref="A1:H1"/>
    <mergeCell ref="A13:B28"/>
    <mergeCell ref="A5:G5"/>
    <mergeCell ref="A9:C9"/>
    <mergeCell ref="E9:G9"/>
    <mergeCell ref="A33:C33"/>
    <mergeCell ref="E33:H33"/>
    <mergeCell ref="A32:C32"/>
    <mergeCell ref="E10:H10"/>
    <mergeCell ref="A31:C31"/>
    <mergeCell ref="A29:B30"/>
    <mergeCell ref="A10:B12"/>
  </mergeCells>
  <phoneticPr fontId="3" type="noConversion"/>
  <pageMargins left="0.35433070866141736" right="0.19685039370078741" top="0.72" bottom="0.35433070866141736" header="0.23622047244094491" footer="0.31496062992125984"/>
  <pageSetup paperSize="9" scale="72" orientation="portrait" horizontalDpi="200" verticalDpi="200" r:id="rId1"/>
  <headerFooter alignWithMargins="0">
    <oddFooter xml:space="preserve">&amp;R&amp;7
&amp;11     </oddFooter>
  </headerFooter>
  <ignoredErrors>
    <ignoredError sqref="D22:D23 D15 D20 D2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위탁경비 예산(안)_KDI</vt:lpstr>
      <vt:lpstr>'위탁경비 예산(안)_KDI'!Print_Area</vt:lpstr>
      <vt:lpstr>'위탁경비 예산(안)_KDI'!Print_Titles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</dc:creator>
  <cp:lastModifiedBy>master</cp:lastModifiedBy>
  <cp:lastPrinted>2017-04-28T06:10:33Z</cp:lastPrinted>
  <dcterms:created xsi:type="dcterms:W3CDTF">2011-12-28T05:16:15Z</dcterms:created>
  <dcterms:modified xsi:type="dcterms:W3CDTF">2017-05-02T07:20:10Z</dcterms:modified>
</cp:coreProperties>
</file>